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21" i="1"/>
  <c r="G20" i="1"/>
  <c r="G19" i="1"/>
  <c r="G18" i="1"/>
  <c r="G17" i="1"/>
  <c r="G16" i="1"/>
  <c r="L3" i="1"/>
  <c r="L6" i="1"/>
  <c r="L7" i="1"/>
  <c r="L8" i="1"/>
  <c r="L9" i="1"/>
  <c r="L10" i="1"/>
  <c r="L11" i="1"/>
  <c r="L12" i="1"/>
  <c r="L16" i="1"/>
  <c r="L17" i="1"/>
  <c r="L18" i="1"/>
  <c r="L20" i="1"/>
  <c r="L21" i="1"/>
  <c r="H38" i="1"/>
  <c r="H37" i="1"/>
  <c r="H36" i="1"/>
  <c r="H35" i="1"/>
  <c r="H34" i="1"/>
  <c r="H33" i="1"/>
  <c r="H32" i="1"/>
  <c r="H30" i="1"/>
  <c r="H29" i="1"/>
  <c r="H21" i="1"/>
  <c r="H20" i="1"/>
  <c r="H19" i="1"/>
  <c r="H18" i="1"/>
  <c r="H17" i="1"/>
  <c r="H16" i="1"/>
  <c r="H12" i="1"/>
  <c r="H11" i="1"/>
  <c r="H10" i="1"/>
  <c r="H9" i="1"/>
  <c r="H8" i="1"/>
  <c r="H7" i="1"/>
  <c r="H6" i="1"/>
  <c r="H5" i="1"/>
  <c r="H4" i="1"/>
  <c r="H3" i="1"/>
  <c r="G12" i="1"/>
  <c r="G11" i="1"/>
  <c r="G10" i="1"/>
  <c r="G9" i="1"/>
  <c r="G8" i="1"/>
  <c r="G7" i="1"/>
  <c r="G6" i="1"/>
  <c r="G5" i="1"/>
  <c r="G4" i="1"/>
  <c r="G3" i="1"/>
  <c r="F31" i="1" l="1"/>
  <c r="H31" i="1" s="1"/>
  <c r="F25" i="1" l="1"/>
  <c r="H25" i="1" s="1"/>
  <c r="F24" i="1"/>
  <c r="H24" i="1" s="1"/>
  <c r="F23" i="1"/>
  <c r="H23" i="1" s="1"/>
  <c r="F22" i="1"/>
  <c r="H22" i="1" s="1"/>
</calcChain>
</file>

<file path=xl/sharedStrings.xml><?xml version="1.0" encoding="utf-8"?>
<sst xmlns="http://schemas.openxmlformats.org/spreadsheetml/2006/main" count="72" uniqueCount="47">
  <si>
    <t>Enrollments and Demographics</t>
  </si>
  <si>
    <t>9th</t>
  </si>
  <si>
    <t>10th</t>
  </si>
  <si>
    <t>11th</t>
  </si>
  <si>
    <t>12th</t>
  </si>
  <si>
    <t xml:space="preserve"> Total</t>
  </si>
  <si>
    <t>Free or Reduced Lunch</t>
  </si>
  <si>
    <t>Hispanic</t>
  </si>
  <si>
    <t>Asian</t>
  </si>
  <si>
    <t>Caucasian</t>
  </si>
  <si>
    <t>Other</t>
  </si>
  <si>
    <t>i3 Cohort 2</t>
  </si>
  <si>
    <t>i3 Cohort 1</t>
  </si>
  <si>
    <t>Abraham Lincoln High School/ Denver</t>
  </si>
  <si>
    <t>Arvada  High School/ Arvada</t>
  </si>
  <si>
    <t>Aurora Central High School/ Aurora</t>
  </si>
  <si>
    <t>Centennial High School/ Pueblo</t>
  </si>
  <si>
    <t>Central High School/ Grand Junction</t>
  </si>
  <si>
    <t>Fruita Monument High School/ Fruita</t>
  </si>
  <si>
    <t>Grand Junction High School/ Grand Junction</t>
  </si>
  <si>
    <t>James Irwin Charter School/ Colorado Springs</t>
  </si>
  <si>
    <t>Northglenn High School/ Northglenn</t>
  </si>
  <si>
    <t>Vista Ridge High School/ Colorado Springs</t>
  </si>
  <si>
    <t>Delta High School/ Delta</t>
  </si>
  <si>
    <t>Denver South High School/ Denver</t>
  </si>
  <si>
    <t>Greeley Central High School/ Greeley</t>
  </si>
  <si>
    <t>Harrison High School/ Colorado Springs</t>
  </si>
  <si>
    <t>Northridge High School/ Greeley</t>
  </si>
  <si>
    <t>Pueblo South High School/ Pueblo</t>
  </si>
  <si>
    <t>Rangeview High School/ Aurora</t>
  </si>
  <si>
    <t>Sand Creek High School/ Colorado Springs</t>
  </si>
  <si>
    <t>Skyline High School/ Longmont</t>
  </si>
  <si>
    <t>Thomas Jefferson High School/ Denver</t>
  </si>
  <si>
    <t>School/City</t>
  </si>
  <si>
    <t>Enrollment</t>
  </si>
  <si>
    <t>i3 Cohort 3</t>
  </si>
  <si>
    <t>Alamosa High School/Alamosa</t>
  </si>
  <si>
    <t>Battle Mountain High School/Edwards</t>
  </si>
  <si>
    <t>Cedaredge &amp; Paonia High Schools/Cedaredge &amp; Paonia</t>
  </si>
  <si>
    <t>Englewood High School/Englewood</t>
  </si>
  <si>
    <t>George Washington High School/Denver</t>
  </si>
  <si>
    <t>Glenwood Springs High School/Glenwood Springs</t>
  </si>
  <si>
    <t>Grand Valley High School/Parachute</t>
  </si>
  <si>
    <t>Jefferson High School/Edgewater</t>
  </si>
  <si>
    <t>Vista Peak High School/Aurora</t>
  </si>
  <si>
    <t>Wheat Ridge High School/Wheat Ridge</t>
  </si>
  <si>
    <t>Minority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</si>
</sst>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 locked="0"/>
    </xf>
    <xf numFmtId="9" fontId="3" fillId="0" borderId="1" xfId="1" applyFont="1" applyBorder="1" applyAlignment="1">
      <alignment horizontal="right"/>
    </xf>
    <xf numFmtId="0" fontId="8" fillId="5" borderId="1" xfId="0" applyFont="1" applyFill="1" applyBorder="1"/>
    <xf numFmtId="0" fontId="2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</xf>
    <xf numFmtId="9" fontId="3" fillId="0" borderId="1" xfId="1" applyFont="1" applyBorder="1" applyAlignment="1" applyProtection="1">
      <alignment horizontal="right"/>
      <protection locked="0"/>
    </xf>
    <xf numFmtId="9" fontId="0" fillId="0" borderId="1" xfId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9" fontId="7" fillId="0" borderId="1" xfId="1" applyFont="1" applyBorder="1" applyAlignment="1" applyProtection="1">
      <alignment horizontal="right"/>
    </xf>
    <xf numFmtId="0" fontId="0" fillId="0" borderId="1" xfId="0" applyBorder="1"/>
    <xf numFmtId="0" fontId="8" fillId="4" borderId="1" xfId="0" applyFont="1" applyFill="1" applyBorder="1"/>
    <xf numFmtId="0" fontId="2" fillId="4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9" fontId="3" fillId="0" borderId="1" xfId="1" applyFont="1" applyBorder="1" applyProtection="1"/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9" fontId="7" fillId="0" borderId="1" xfId="1" applyFont="1" applyBorder="1" applyProtection="1"/>
    <xf numFmtId="0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/>
    <xf numFmtId="0" fontId="8" fillId="6" borderId="1" xfId="0" applyFont="1" applyFill="1" applyBorder="1"/>
    <xf numFmtId="0" fontId="2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P12" sqref="P12"/>
    </sheetView>
  </sheetViews>
  <sheetFormatPr defaultRowHeight="15" x14ac:dyDescent="0.25"/>
  <cols>
    <col min="1" max="1" width="32.140625" bestFit="1" customWidth="1"/>
    <col min="2" max="5" width="9.140625" customWidth="1"/>
    <col min="6" max="6" width="14.5703125" customWidth="1"/>
    <col min="7" max="7" width="10.28515625" bestFit="1" customWidth="1"/>
    <col min="9" max="9" width="10.140625" customWidth="1"/>
    <col min="10" max="12" width="9.140625" customWidth="1"/>
  </cols>
  <sheetData>
    <row r="1" spans="1:14" x14ac:dyDescent="0.25">
      <c r="A1" s="10" t="s">
        <v>12</v>
      </c>
      <c r="B1" s="11"/>
      <c r="C1" s="11"/>
      <c r="D1" s="11" t="s">
        <v>34</v>
      </c>
      <c r="E1" s="11"/>
      <c r="F1" s="11"/>
      <c r="G1" s="12"/>
      <c r="H1" s="44"/>
      <c r="I1" s="44"/>
      <c r="J1" s="44"/>
      <c r="K1" s="44"/>
      <c r="L1" s="44"/>
    </row>
    <row r="2" spans="1:14" ht="54" customHeight="1" x14ac:dyDescent="0.25">
      <c r="A2" s="13" t="s">
        <v>33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34</v>
      </c>
      <c r="G2" s="16" t="s">
        <v>6</v>
      </c>
      <c r="H2" s="17" t="s">
        <v>46</v>
      </c>
      <c r="I2" s="16" t="s">
        <v>7</v>
      </c>
      <c r="J2" s="16" t="s">
        <v>8</v>
      </c>
      <c r="K2" s="16" t="s">
        <v>9</v>
      </c>
      <c r="L2" s="16" t="s">
        <v>10</v>
      </c>
    </row>
    <row r="3" spans="1:14" ht="30" x14ac:dyDescent="0.25">
      <c r="A3" s="18" t="s">
        <v>13</v>
      </c>
      <c r="B3" s="19">
        <v>522</v>
      </c>
      <c r="C3" s="19">
        <v>515</v>
      </c>
      <c r="D3" s="19">
        <v>453</v>
      </c>
      <c r="E3" s="19">
        <v>408</v>
      </c>
      <c r="F3" s="20">
        <v>1903</v>
      </c>
      <c r="G3" s="21">
        <f>1746/F3</f>
        <v>0.91749868628481346</v>
      </c>
      <c r="H3" s="22">
        <f t="shared" ref="H3:H12" si="0">(F3-K3)/F3</f>
        <v>0.96216500262743032</v>
      </c>
      <c r="I3" s="23">
        <v>1738</v>
      </c>
      <c r="J3" s="23">
        <v>51</v>
      </c>
      <c r="K3" s="23">
        <v>72</v>
      </c>
      <c r="L3" s="23">
        <f>14+9</f>
        <v>23</v>
      </c>
    </row>
    <row r="4" spans="1:14" x14ac:dyDescent="0.25">
      <c r="A4" s="18" t="s">
        <v>14</v>
      </c>
      <c r="B4" s="19">
        <v>263</v>
      </c>
      <c r="C4" s="19">
        <v>244</v>
      </c>
      <c r="D4" s="19">
        <v>252</v>
      </c>
      <c r="E4" s="19">
        <v>222</v>
      </c>
      <c r="F4" s="20">
        <v>993</v>
      </c>
      <c r="G4" s="21">
        <f>579/F4</f>
        <v>0.58308157099697888</v>
      </c>
      <c r="H4" s="22">
        <f t="shared" si="0"/>
        <v>0.47935548841893255</v>
      </c>
      <c r="I4" s="23">
        <v>360</v>
      </c>
      <c r="J4" s="23">
        <v>46</v>
      </c>
      <c r="K4" s="23">
        <v>517</v>
      </c>
      <c r="L4" s="23">
        <v>51</v>
      </c>
    </row>
    <row r="5" spans="1:14" ht="30" x14ac:dyDescent="0.25">
      <c r="A5" s="18" t="s">
        <v>15</v>
      </c>
      <c r="B5" s="19">
        <v>441</v>
      </c>
      <c r="C5" s="19">
        <v>484</v>
      </c>
      <c r="D5" s="19">
        <v>528</v>
      </c>
      <c r="E5" s="19">
        <v>544</v>
      </c>
      <c r="F5" s="20">
        <v>2235</v>
      </c>
      <c r="G5" s="21">
        <f>1438/F5</f>
        <v>0.64340044742729308</v>
      </c>
      <c r="H5" s="22">
        <f t="shared" si="0"/>
        <v>0.93825503355704698</v>
      </c>
      <c r="I5" s="24">
        <v>1494</v>
      </c>
      <c r="J5" s="24">
        <v>170</v>
      </c>
      <c r="K5" s="24">
        <v>138</v>
      </c>
      <c r="L5" s="24">
        <v>77</v>
      </c>
      <c r="N5" s="8"/>
    </row>
    <row r="6" spans="1:14" x14ac:dyDescent="0.25">
      <c r="A6" s="18" t="s">
        <v>16</v>
      </c>
      <c r="B6" s="19">
        <v>346</v>
      </c>
      <c r="C6" s="19">
        <v>285</v>
      </c>
      <c r="D6" s="19">
        <v>257</v>
      </c>
      <c r="E6" s="19">
        <v>214</v>
      </c>
      <c r="F6" s="20">
        <v>1185</v>
      </c>
      <c r="G6" s="21">
        <f>485/F6</f>
        <v>0.40928270042194093</v>
      </c>
      <c r="H6" s="22">
        <f t="shared" si="0"/>
        <v>0.56371308016877641</v>
      </c>
      <c r="I6" s="23">
        <v>611</v>
      </c>
      <c r="J6" s="23">
        <v>10</v>
      </c>
      <c r="K6" s="23">
        <v>517</v>
      </c>
      <c r="L6" s="24">
        <f>10+5</f>
        <v>15</v>
      </c>
    </row>
    <row r="7" spans="1:14" ht="30" x14ac:dyDescent="0.25">
      <c r="A7" s="18" t="s">
        <v>17</v>
      </c>
      <c r="B7" s="19">
        <v>443</v>
      </c>
      <c r="C7" s="19">
        <v>394</v>
      </c>
      <c r="D7" s="19">
        <v>388</v>
      </c>
      <c r="E7" s="19">
        <v>354</v>
      </c>
      <c r="F7" s="20">
        <v>1570</v>
      </c>
      <c r="G7" s="21">
        <f>774/F7</f>
        <v>0.49299363057324841</v>
      </c>
      <c r="H7" s="22">
        <f t="shared" si="0"/>
        <v>0.31719745222929935</v>
      </c>
      <c r="I7" s="24">
        <v>407</v>
      </c>
      <c r="J7" s="24">
        <v>11</v>
      </c>
      <c r="K7" s="24">
        <v>1072</v>
      </c>
      <c r="L7" s="24">
        <f>34+30</f>
        <v>64</v>
      </c>
    </row>
    <row r="8" spans="1:14" x14ac:dyDescent="0.25">
      <c r="A8" s="25" t="s">
        <v>18</v>
      </c>
      <c r="B8" s="19">
        <v>42</v>
      </c>
      <c r="C8" s="19">
        <v>461</v>
      </c>
      <c r="D8" s="19">
        <v>425</v>
      </c>
      <c r="E8" s="19">
        <v>415</v>
      </c>
      <c r="F8" s="20">
        <v>1284</v>
      </c>
      <c r="G8" s="21">
        <f>336/F8</f>
        <v>0.26168224299065418</v>
      </c>
      <c r="H8" s="22">
        <f t="shared" si="0"/>
        <v>0.1425233644859813</v>
      </c>
      <c r="I8" s="23">
        <v>95</v>
      </c>
      <c r="J8" s="23">
        <v>7</v>
      </c>
      <c r="K8" s="23">
        <v>1101</v>
      </c>
      <c r="L8" s="23">
        <f>39+3+30</f>
        <v>72</v>
      </c>
    </row>
    <row r="9" spans="1:14" ht="30" x14ac:dyDescent="0.25">
      <c r="A9" s="18" t="s">
        <v>19</v>
      </c>
      <c r="B9" s="19">
        <v>452</v>
      </c>
      <c r="C9" s="19">
        <v>451</v>
      </c>
      <c r="D9" s="19">
        <v>408</v>
      </c>
      <c r="E9" s="19">
        <v>404</v>
      </c>
      <c r="F9" s="20">
        <v>1759</v>
      </c>
      <c r="G9" s="21">
        <f>643/F9</f>
        <v>0.3655486071631609</v>
      </c>
      <c r="H9" s="22">
        <f t="shared" si="0"/>
        <v>0.27458783399658898</v>
      </c>
      <c r="I9" s="24">
        <v>378</v>
      </c>
      <c r="J9" s="24">
        <v>15</v>
      </c>
      <c r="K9" s="24">
        <v>1276</v>
      </c>
      <c r="L9" s="24">
        <f>55+14</f>
        <v>69</v>
      </c>
    </row>
    <row r="10" spans="1:14" ht="30" x14ac:dyDescent="0.25">
      <c r="A10" s="18" t="s">
        <v>20</v>
      </c>
      <c r="B10" s="19">
        <v>128</v>
      </c>
      <c r="C10" s="19">
        <v>117</v>
      </c>
      <c r="D10" s="19">
        <v>107</v>
      </c>
      <c r="E10" s="19">
        <v>71</v>
      </c>
      <c r="F10" s="20">
        <v>422</v>
      </c>
      <c r="G10" s="21">
        <f>127/F10</f>
        <v>0.3009478672985782</v>
      </c>
      <c r="H10" s="22">
        <f t="shared" si="0"/>
        <v>0.46208530805687204</v>
      </c>
      <c r="I10" s="23">
        <v>102</v>
      </c>
      <c r="J10" s="23">
        <v>27</v>
      </c>
      <c r="K10" s="23">
        <v>227</v>
      </c>
      <c r="L10" s="23">
        <f>7+1</f>
        <v>8</v>
      </c>
    </row>
    <row r="11" spans="1:14" ht="30" x14ac:dyDescent="0.25">
      <c r="A11" s="18" t="s">
        <v>21</v>
      </c>
      <c r="B11" s="3">
        <v>452</v>
      </c>
      <c r="C11" s="4">
        <v>444</v>
      </c>
      <c r="D11" s="5">
        <v>413</v>
      </c>
      <c r="E11" s="5">
        <v>359</v>
      </c>
      <c r="F11" s="6">
        <v>1731</v>
      </c>
      <c r="G11" s="9">
        <f>560/1731</f>
        <v>0.32351242056614676</v>
      </c>
      <c r="H11" s="22">
        <f t="shared" si="0"/>
        <v>0.64933564413633738</v>
      </c>
      <c r="I11" s="7">
        <v>965</v>
      </c>
      <c r="J11" s="7">
        <v>80</v>
      </c>
      <c r="K11" s="7">
        <v>607</v>
      </c>
      <c r="L11" s="7">
        <f>14+11</f>
        <v>25</v>
      </c>
    </row>
    <row r="12" spans="1:14" ht="30" x14ac:dyDescent="0.25">
      <c r="A12" s="18" t="s">
        <v>22</v>
      </c>
      <c r="B12" s="26"/>
      <c r="C12" s="26"/>
      <c r="D12" s="26"/>
      <c r="E12" s="26"/>
      <c r="F12" s="27">
        <v>1147</v>
      </c>
      <c r="G12" s="28">
        <f>180/F12</f>
        <v>0.15693112467306017</v>
      </c>
      <c r="H12" s="22">
        <f t="shared" si="0"/>
        <v>0.39755884917175238</v>
      </c>
      <c r="I12" s="23">
        <v>206</v>
      </c>
      <c r="J12" s="23">
        <v>53</v>
      </c>
      <c r="K12" s="23">
        <v>691</v>
      </c>
      <c r="L12" s="23">
        <f>9+4+53</f>
        <v>66</v>
      </c>
    </row>
    <row r="13" spans="1:14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4" x14ac:dyDescent="0.25">
      <c r="A14" s="30" t="s">
        <v>11</v>
      </c>
      <c r="B14" s="31"/>
      <c r="C14" s="31"/>
      <c r="D14" s="31" t="s">
        <v>34</v>
      </c>
      <c r="E14" s="31"/>
      <c r="F14" s="31"/>
      <c r="G14" s="32"/>
      <c r="H14" s="43"/>
      <c r="I14" s="43"/>
      <c r="J14" s="43"/>
      <c r="K14" s="43"/>
      <c r="L14" s="43"/>
    </row>
    <row r="15" spans="1:14" ht="52.5" customHeight="1" x14ac:dyDescent="0.25">
      <c r="A15" s="13" t="s">
        <v>0</v>
      </c>
      <c r="B15" s="14" t="s">
        <v>1</v>
      </c>
      <c r="C15" s="14" t="s">
        <v>2</v>
      </c>
      <c r="D15" s="14" t="s">
        <v>3</v>
      </c>
      <c r="E15" s="14" t="s">
        <v>4</v>
      </c>
      <c r="F15" s="15" t="s">
        <v>5</v>
      </c>
      <c r="G15" s="16" t="s">
        <v>6</v>
      </c>
      <c r="H15" s="17" t="s">
        <v>46</v>
      </c>
      <c r="I15" s="16" t="s">
        <v>7</v>
      </c>
      <c r="J15" s="16" t="s">
        <v>8</v>
      </c>
      <c r="K15" s="16" t="s">
        <v>9</v>
      </c>
      <c r="L15" s="16" t="s">
        <v>10</v>
      </c>
    </row>
    <row r="16" spans="1:14" x14ac:dyDescent="0.25">
      <c r="A16" s="18" t="s">
        <v>23</v>
      </c>
      <c r="B16" s="19">
        <v>164</v>
      </c>
      <c r="C16" s="19">
        <v>166</v>
      </c>
      <c r="D16" s="19">
        <v>148</v>
      </c>
      <c r="E16" s="19">
        <v>159</v>
      </c>
      <c r="F16" s="20">
        <v>646</v>
      </c>
      <c r="G16" s="33">
        <f>369/F16</f>
        <v>0.57120743034055732</v>
      </c>
      <c r="H16" s="22">
        <f t="shared" ref="H16:H25" si="1">(F16-K16)/F16</f>
        <v>0.3591331269349845</v>
      </c>
      <c r="I16" s="34">
        <v>204</v>
      </c>
      <c r="J16" s="34">
        <v>6</v>
      </c>
      <c r="K16" s="34">
        <v>414</v>
      </c>
      <c r="L16" s="34">
        <f>12+5</f>
        <v>17</v>
      </c>
    </row>
    <row r="17" spans="1:12" x14ac:dyDescent="0.25">
      <c r="A17" s="18" t="s">
        <v>24</v>
      </c>
      <c r="B17" s="19">
        <v>492</v>
      </c>
      <c r="C17" s="19">
        <v>300</v>
      </c>
      <c r="D17" s="19">
        <v>269</v>
      </c>
      <c r="E17" s="19">
        <v>293</v>
      </c>
      <c r="F17" s="20">
        <v>1312</v>
      </c>
      <c r="G17" s="33">
        <f>975/F17</f>
        <v>0.74314024390243905</v>
      </c>
      <c r="H17" s="22">
        <f t="shared" si="1"/>
        <v>0.76905487804878048</v>
      </c>
      <c r="I17" s="35">
        <v>425</v>
      </c>
      <c r="J17" s="35">
        <v>231</v>
      </c>
      <c r="K17" s="35">
        <v>303</v>
      </c>
      <c r="L17" s="36">
        <f>32+6</f>
        <v>38</v>
      </c>
    </row>
    <row r="18" spans="1:12" ht="30" x14ac:dyDescent="0.25">
      <c r="A18" s="18" t="s">
        <v>25</v>
      </c>
      <c r="B18" s="26">
        <v>407</v>
      </c>
      <c r="C18" s="26">
        <v>434</v>
      </c>
      <c r="D18" s="26">
        <v>337</v>
      </c>
      <c r="E18" s="26">
        <v>310</v>
      </c>
      <c r="F18" s="27">
        <v>1410</v>
      </c>
      <c r="G18" s="37">
        <f>859/F18</f>
        <v>0.60921985815602842</v>
      </c>
      <c r="H18" s="22">
        <f t="shared" si="1"/>
        <v>0.6645390070921986</v>
      </c>
      <c r="I18" s="35">
        <v>857</v>
      </c>
      <c r="J18" s="35">
        <v>9</v>
      </c>
      <c r="K18" s="35">
        <v>473</v>
      </c>
      <c r="L18" s="36">
        <f>9+2+27</f>
        <v>38</v>
      </c>
    </row>
    <row r="19" spans="1:12" ht="30" x14ac:dyDescent="0.25">
      <c r="A19" s="18" t="s">
        <v>26</v>
      </c>
      <c r="B19" s="19">
        <v>272</v>
      </c>
      <c r="C19" s="19">
        <v>228</v>
      </c>
      <c r="D19" s="19">
        <v>190</v>
      </c>
      <c r="E19" s="19">
        <v>192</v>
      </c>
      <c r="F19" s="20">
        <v>882</v>
      </c>
      <c r="G19" s="33">
        <f>626/F19</f>
        <v>0.70975056689342408</v>
      </c>
      <c r="H19" s="22">
        <f t="shared" si="1"/>
        <v>0.68594104308390025</v>
      </c>
      <c r="I19" s="35">
        <v>393</v>
      </c>
      <c r="J19" s="35">
        <v>64</v>
      </c>
      <c r="K19" s="35">
        <v>277</v>
      </c>
      <c r="L19" s="36">
        <v>18</v>
      </c>
    </row>
    <row r="20" spans="1:12" x14ac:dyDescent="0.25">
      <c r="A20" s="18" t="s">
        <v>27</v>
      </c>
      <c r="B20" s="26">
        <v>258</v>
      </c>
      <c r="C20" s="26">
        <v>262</v>
      </c>
      <c r="D20" s="26">
        <v>253</v>
      </c>
      <c r="E20" s="26">
        <v>210</v>
      </c>
      <c r="F20" s="27">
        <v>1029</v>
      </c>
      <c r="G20" s="37">
        <f>662/F20</f>
        <v>0.64334305150631677</v>
      </c>
      <c r="H20" s="22">
        <f t="shared" si="1"/>
        <v>0.7434402332361516</v>
      </c>
      <c r="I20" s="35">
        <v>725</v>
      </c>
      <c r="J20" s="23">
        <v>8</v>
      </c>
      <c r="K20" s="35">
        <v>264</v>
      </c>
      <c r="L20" s="36">
        <f>6+11+6</f>
        <v>23</v>
      </c>
    </row>
    <row r="21" spans="1:12" x14ac:dyDescent="0.25">
      <c r="A21" s="25" t="s">
        <v>28</v>
      </c>
      <c r="B21" s="1">
        <v>309</v>
      </c>
      <c r="C21" s="1">
        <v>342</v>
      </c>
      <c r="D21" s="1">
        <v>331</v>
      </c>
      <c r="E21" s="1">
        <v>367</v>
      </c>
      <c r="F21" s="38">
        <v>1394</v>
      </c>
      <c r="G21" s="39">
        <f>675/F21</f>
        <v>0.48421807747489237</v>
      </c>
      <c r="H21" s="22">
        <f t="shared" si="1"/>
        <v>0.55093256814921088</v>
      </c>
      <c r="I21" s="2">
        <v>705</v>
      </c>
      <c r="J21" s="2">
        <v>3</v>
      </c>
      <c r="K21" s="2">
        <v>626</v>
      </c>
      <c r="L21" s="2">
        <f>2+2+12</f>
        <v>16</v>
      </c>
    </row>
    <row r="22" spans="1:12" x14ac:dyDescent="0.25">
      <c r="A22" s="18" t="s">
        <v>29</v>
      </c>
      <c r="B22" s="19">
        <v>578</v>
      </c>
      <c r="C22" s="19">
        <v>533</v>
      </c>
      <c r="D22" s="19">
        <v>556</v>
      </c>
      <c r="E22" s="19">
        <v>530</v>
      </c>
      <c r="F22" s="20">
        <f t="shared" ref="F22:F25" si="2">SUM(B22:E22)</f>
        <v>2197</v>
      </c>
      <c r="G22" s="33">
        <f>925/F22</f>
        <v>0.42102867546654527</v>
      </c>
      <c r="H22" s="22">
        <f t="shared" si="1"/>
        <v>0.67000455166135642</v>
      </c>
      <c r="I22" s="34">
        <v>681</v>
      </c>
      <c r="J22" s="34">
        <v>132</v>
      </c>
      <c r="K22" s="34">
        <v>725</v>
      </c>
      <c r="L22" s="34">
        <v>154</v>
      </c>
    </row>
    <row r="23" spans="1:12" ht="30" x14ac:dyDescent="0.25">
      <c r="A23" s="18" t="s">
        <v>30</v>
      </c>
      <c r="B23" s="26">
        <v>271</v>
      </c>
      <c r="C23" s="26">
        <v>303</v>
      </c>
      <c r="D23" s="26">
        <v>354</v>
      </c>
      <c r="E23" s="26">
        <v>270</v>
      </c>
      <c r="F23" s="27">
        <f t="shared" si="2"/>
        <v>1198</v>
      </c>
      <c r="G23" s="37">
        <f>367/F23</f>
        <v>0.30634390651085142</v>
      </c>
      <c r="H23" s="22">
        <f t="shared" si="1"/>
        <v>0.45575959933222038</v>
      </c>
      <c r="I23" s="34">
        <v>258</v>
      </c>
      <c r="J23" s="34">
        <v>71</v>
      </c>
      <c r="K23" s="34">
        <v>652</v>
      </c>
      <c r="L23" s="34">
        <v>65</v>
      </c>
    </row>
    <row r="24" spans="1:12" x14ac:dyDescent="0.25">
      <c r="A24" s="18" t="s">
        <v>31</v>
      </c>
      <c r="B24" s="26">
        <v>350</v>
      </c>
      <c r="C24" s="26">
        <v>367</v>
      </c>
      <c r="D24" s="26">
        <v>322</v>
      </c>
      <c r="E24" s="26">
        <v>310</v>
      </c>
      <c r="F24" s="27">
        <f t="shared" si="2"/>
        <v>1349</v>
      </c>
      <c r="G24" s="37">
        <f>607/F24</f>
        <v>0.44996293550778355</v>
      </c>
      <c r="H24" s="22">
        <f t="shared" si="1"/>
        <v>0.57968865826538174</v>
      </c>
      <c r="I24" s="34">
        <v>688</v>
      </c>
      <c r="J24" s="34">
        <v>40</v>
      </c>
      <c r="K24" s="34">
        <v>567</v>
      </c>
      <c r="L24" s="34">
        <v>27</v>
      </c>
    </row>
    <row r="25" spans="1:12" ht="30" x14ac:dyDescent="0.25">
      <c r="A25" s="18" t="s">
        <v>32</v>
      </c>
      <c r="B25" s="26">
        <v>439</v>
      </c>
      <c r="C25" s="26">
        <v>269</v>
      </c>
      <c r="D25" s="26">
        <v>215</v>
      </c>
      <c r="E25" s="26">
        <v>210</v>
      </c>
      <c r="F25" s="27">
        <f t="shared" si="2"/>
        <v>1133</v>
      </c>
      <c r="G25" s="37">
        <f>553/F25</f>
        <v>0.48808473080317738</v>
      </c>
      <c r="H25" s="22">
        <f t="shared" si="1"/>
        <v>0.63018534863195053</v>
      </c>
      <c r="I25" s="34">
        <v>340</v>
      </c>
      <c r="J25" s="34">
        <v>23</v>
      </c>
      <c r="K25" s="34">
        <v>419</v>
      </c>
      <c r="L25" s="34">
        <v>79</v>
      </c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40" t="s">
        <v>35</v>
      </c>
      <c r="B27" s="41"/>
      <c r="C27" s="41"/>
      <c r="D27" s="41" t="s">
        <v>34</v>
      </c>
      <c r="E27" s="41"/>
      <c r="F27" s="41"/>
      <c r="G27" s="42"/>
      <c r="H27" s="45"/>
      <c r="I27" s="45"/>
      <c r="J27" s="45"/>
      <c r="K27" s="45"/>
      <c r="L27" s="45"/>
    </row>
    <row r="28" spans="1:12" ht="55.5" customHeight="1" x14ac:dyDescent="0.25">
      <c r="A28" s="13" t="s">
        <v>0</v>
      </c>
      <c r="B28" s="14" t="s">
        <v>1</v>
      </c>
      <c r="C28" s="14" t="s">
        <v>2</v>
      </c>
      <c r="D28" s="14" t="s">
        <v>3</v>
      </c>
      <c r="E28" s="14" t="s">
        <v>4</v>
      </c>
      <c r="F28" s="15" t="s">
        <v>5</v>
      </c>
      <c r="G28" s="16" t="s">
        <v>6</v>
      </c>
      <c r="H28" s="17" t="s">
        <v>46</v>
      </c>
      <c r="I28" s="16" t="s">
        <v>7</v>
      </c>
      <c r="J28" s="16" t="s">
        <v>8</v>
      </c>
      <c r="K28" s="16" t="s">
        <v>9</v>
      </c>
      <c r="L28" s="16" t="s">
        <v>10</v>
      </c>
    </row>
    <row r="29" spans="1:12" x14ac:dyDescent="0.25">
      <c r="A29" s="18" t="s">
        <v>36</v>
      </c>
      <c r="B29" s="19">
        <v>164</v>
      </c>
      <c r="C29" s="19">
        <v>166</v>
      </c>
      <c r="D29" s="19">
        <v>148</v>
      </c>
      <c r="E29" s="19">
        <v>159</v>
      </c>
      <c r="F29" s="20">
        <v>504</v>
      </c>
      <c r="G29" s="33">
        <f>288/F29</f>
        <v>0.5714285714285714</v>
      </c>
      <c r="H29" s="22">
        <f t="shared" ref="H29:H38" si="3">(F29-K29)/F29</f>
        <v>0.65079365079365081</v>
      </c>
      <c r="I29" s="34">
        <v>312</v>
      </c>
      <c r="J29" s="34">
        <v>5</v>
      </c>
      <c r="K29" s="34">
        <v>176</v>
      </c>
      <c r="L29" s="34">
        <v>11</v>
      </c>
    </row>
    <row r="30" spans="1:12" ht="30" x14ac:dyDescent="0.25">
      <c r="A30" s="18" t="s">
        <v>37</v>
      </c>
      <c r="B30" s="19">
        <v>492</v>
      </c>
      <c r="C30" s="19">
        <v>300</v>
      </c>
      <c r="D30" s="19">
        <v>269</v>
      </c>
      <c r="E30" s="19">
        <v>293</v>
      </c>
      <c r="F30" s="20">
        <v>796</v>
      </c>
      <c r="G30" s="33">
        <f>254/F30</f>
        <v>0.31909547738693467</v>
      </c>
      <c r="H30" s="22">
        <f t="shared" si="3"/>
        <v>0.55025125628140703</v>
      </c>
      <c r="I30" s="35">
        <v>399</v>
      </c>
      <c r="J30" s="35">
        <v>8</v>
      </c>
      <c r="K30" s="35">
        <v>358</v>
      </c>
      <c r="L30" s="36">
        <v>23</v>
      </c>
    </row>
    <row r="31" spans="1:12" ht="30" x14ac:dyDescent="0.25">
      <c r="A31" s="18" t="s">
        <v>38</v>
      </c>
      <c r="B31" s="26">
        <v>407</v>
      </c>
      <c r="C31" s="26">
        <v>434</v>
      </c>
      <c r="D31" s="26">
        <v>337</v>
      </c>
      <c r="E31" s="26">
        <v>310</v>
      </c>
      <c r="F31" s="27">
        <f>239+148</f>
        <v>387</v>
      </c>
      <c r="G31" s="37">
        <f>169/F31</f>
        <v>0.43669250645994834</v>
      </c>
      <c r="H31" s="22">
        <f t="shared" si="3"/>
        <v>0.12144702842377261</v>
      </c>
      <c r="I31" s="35">
        <v>41</v>
      </c>
      <c r="J31" s="35">
        <v>3</v>
      </c>
      <c r="K31" s="35">
        <v>340</v>
      </c>
      <c r="L31" s="36">
        <v>2</v>
      </c>
    </row>
    <row r="32" spans="1:12" ht="30" x14ac:dyDescent="0.25">
      <c r="A32" s="18" t="s">
        <v>39</v>
      </c>
      <c r="B32" s="19">
        <v>272</v>
      </c>
      <c r="C32" s="19">
        <v>228</v>
      </c>
      <c r="D32" s="19">
        <v>190</v>
      </c>
      <c r="E32" s="19">
        <v>192</v>
      </c>
      <c r="F32" s="20">
        <v>611</v>
      </c>
      <c r="G32" s="33">
        <f>348/F32</f>
        <v>0.56955810147299513</v>
      </c>
      <c r="H32" s="22">
        <f t="shared" si="3"/>
        <v>0.45990180032733224</v>
      </c>
      <c r="I32" s="35">
        <v>214</v>
      </c>
      <c r="J32" s="35">
        <v>6</v>
      </c>
      <c r="K32" s="35">
        <v>330</v>
      </c>
      <c r="L32" s="36">
        <v>36</v>
      </c>
    </row>
    <row r="33" spans="1:12" ht="30" x14ac:dyDescent="0.25">
      <c r="A33" s="18" t="s">
        <v>40</v>
      </c>
      <c r="B33" s="26">
        <v>258</v>
      </c>
      <c r="C33" s="26">
        <v>262</v>
      </c>
      <c r="D33" s="26">
        <v>253</v>
      </c>
      <c r="E33" s="26">
        <v>210</v>
      </c>
      <c r="F33" s="27">
        <v>1426</v>
      </c>
      <c r="G33" s="37">
        <f>770/F33</f>
        <v>0.53997194950911642</v>
      </c>
      <c r="H33" s="22">
        <f t="shared" si="3"/>
        <v>0.73001402524544179</v>
      </c>
      <c r="I33" s="35">
        <v>357</v>
      </c>
      <c r="J33" s="23">
        <v>71</v>
      </c>
      <c r="K33" s="35">
        <v>385</v>
      </c>
      <c r="L33" s="36">
        <v>171</v>
      </c>
    </row>
    <row r="34" spans="1:12" ht="25.5" x14ac:dyDescent="0.25">
      <c r="A34" s="25" t="s">
        <v>41</v>
      </c>
      <c r="B34" s="1">
        <v>309</v>
      </c>
      <c r="C34" s="1">
        <v>342</v>
      </c>
      <c r="D34" s="1">
        <v>331</v>
      </c>
      <c r="E34" s="1">
        <v>367</v>
      </c>
      <c r="F34" s="38">
        <v>793</v>
      </c>
      <c r="G34" s="39">
        <f>301/F34</f>
        <v>0.37957124842370743</v>
      </c>
      <c r="H34" s="22">
        <f t="shared" si="3"/>
        <v>0.47036569987389659</v>
      </c>
      <c r="I34" s="2">
        <v>341</v>
      </c>
      <c r="J34" s="2">
        <v>8</v>
      </c>
      <c r="K34" s="2">
        <v>420</v>
      </c>
      <c r="L34" s="2">
        <v>24</v>
      </c>
    </row>
    <row r="35" spans="1:12" ht="30" x14ac:dyDescent="0.25">
      <c r="A35" s="18" t="s">
        <v>42</v>
      </c>
      <c r="B35" s="19">
        <v>578</v>
      </c>
      <c r="C35" s="19">
        <v>533</v>
      </c>
      <c r="D35" s="19">
        <v>556</v>
      </c>
      <c r="E35" s="19">
        <v>530</v>
      </c>
      <c r="F35" s="20">
        <v>306</v>
      </c>
      <c r="G35" s="33">
        <f>165/F35</f>
        <v>0.53921568627450978</v>
      </c>
      <c r="H35" s="22">
        <f t="shared" si="3"/>
        <v>0.3888888888888889</v>
      </c>
      <c r="I35" s="34">
        <v>95</v>
      </c>
      <c r="J35" s="34">
        <v>0</v>
      </c>
      <c r="K35" s="34">
        <v>187</v>
      </c>
      <c r="L35" s="34">
        <v>24</v>
      </c>
    </row>
    <row r="36" spans="1:12" x14ac:dyDescent="0.25">
      <c r="A36" s="18" t="s">
        <v>43</v>
      </c>
      <c r="B36" s="26">
        <v>271</v>
      </c>
      <c r="C36" s="26">
        <v>303</v>
      </c>
      <c r="D36" s="26">
        <v>354</v>
      </c>
      <c r="E36" s="26">
        <v>270</v>
      </c>
      <c r="F36" s="27">
        <v>569</v>
      </c>
      <c r="G36" s="37">
        <f>506/F36</f>
        <v>0.88927943760984185</v>
      </c>
      <c r="H36" s="22">
        <f t="shared" si="3"/>
        <v>0.87873462214411246</v>
      </c>
      <c r="I36" s="34">
        <v>454</v>
      </c>
      <c r="J36" s="34">
        <v>0</v>
      </c>
      <c r="K36" s="34">
        <v>69</v>
      </c>
      <c r="L36" s="34">
        <v>25</v>
      </c>
    </row>
    <row r="37" spans="1:12" x14ac:dyDescent="0.25">
      <c r="A37" s="18" t="s">
        <v>44</v>
      </c>
      <c r="B37" s="26">
        <v>350</v>
      </c>
      <c r="C37" s="26">
        <v>367</v>
      </c>
      <c r="D37" s="26">
        <v>322</v>
      </c>
      <c r="E37" s="26">
        <v>310</v>
      </c>
      <c r="F37" s="27">
        <v>887</v>
      </c>
      <c r="G37" s="37">
        <f>364/F37</f>
        <v>0.41037204058624577</v>
      </c>
      <c r="H37" s="22">
        <f t="shared" si="3"/>
        <v>0.70011273957158959</v>
      </c>
      <c r="I37" s="34">
        <v>373</v>
      </c>
      <c r="J37" s="34">
        <v>35</v>
      </c>
      <c r="K37" s="34">
        <v>266</v>
      </c>
      <c r="L37" s="34">
        <v>62</v>
      </c>
    </row>
    <row r="38" spans="1:12" ht="30" x14ac:dyDescent="0.25">
      <c r="A38" s="18" t="s">
        <v>45</v>
      </c>
      <c r="B38" s="26">
        <v>439</v>
      </c>
      <c r="C38" s="26">
        <v>269</v>
      </c>
      <c r="D38" s="26">
        <v>215</v>
      </c>
      <c r="E38" s="26">
        <v>210</v>
      </c>
      <c r="F38" s="27">
        <v>1314</v>
      </c>
      <c r="G38" s="37">
        <f>591/F38</f>
        <v>0.4497716894977169</v>
      </c>
      <c r="H38" s="22">
        <f t="shared" si="3"/>
        <v>0.4299847792998478</v>
      </c>
      <c r="I38" s="34">
        <v>473</v>
      </c>
      <c r="J38" s="34">
        <v>12</v>
      </c>
      <c r="K38" s="34">
        <v>749</v>
      </c>
      <c r="L38" s="34">
        <v>67</v>
      </c>
    </row>
  </sheetData>
  <mergeCells count="3">
    <mergeCell ref="H14:L14"/>
    <mergeCell ref="H1:L1"/>
    <mergeCell ref="H27:L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Hessee</dc:creator>
  <cp:lastModifiedBy>Elizabeth Ludwig</cp:lastModifiedBy>
  <dcterms:created xsi:type="dcterms:W3CDTF">2013-02-01T16:51:46Z</dcterms:created>
  <dcterms:modified xsi:type="dcterms:W3CDTF">2014-10-16T20:03:24Z</dcterms:modified>
</cp:coreProperties>
</file>